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35" windowHeight="6435" activeTab="0"/>
  </bookViews>
  <sheets>
    <sheet name="W &amp; B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<sst xmlns="http://schemas.openxmlformats.org/spreadsheetml/2006/main" count="20" uniqueCount="20">
  <si>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Moment</t>
  </si>
  <si>
    <t>Total Fuel (litres)</t>
  </si>
  <si>
    <t>Total</t>
  </si>
  <si>
    <t>MTOW</t>
  </si>
  <si>
    <t>Ok for Weight ?</t>
  </si>
  <si>
    <t>Weight remaining</t>
  </si>
  <si>
    <t>Equivalent fuel load</t>
  </si>
  <si>
    <t>litres</t>
  </si>
  <si>
    <t>Pilot:</t>
  </si>
  <si>
    <t>Date:</t>
  </si>
  <si>
    <t>Weight of Pilot (kg)</t>
  </si>
  <si>
    <t>Empty Weight (kg)</t>
  </si>
  <si>
    <t>Weight of Passenger 1 (kg)</t>
  </si>
  <si>
    <t>Weight of Passenger 2 (kg)</t>
  </si>
  <si>
    <t>Weight of Passenger 3 (kg)</t>
  </si>
  <si>
    <t>Baggage (kg-90max)</t>
  </si>
  <si>
    <t>kg</t>
  </si>
  <si>
    <t>Arm (cm)</t>
  </si>
  <si>
    <t>Cessna 172</t>
  </si>
  <si>
    <t>D-EIZB</t>
  </si>
</sst>
</file>

<file path=xl/styles.xml><?xml version="1.0" encoding="utf-8"?>
<styleSheet xmlns="http://schemas.openxmlformats.org/spreadsheetml/2006/main">
  <numFmts count="2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Alignment="1">
      <alignment/>
    </xf>
    <xf numFmtId="1" fontId="9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Weight and Balance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65"/>
          <c:w val="0.77175"/>
          <c:h val="0.88575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'W &amp; B'!$G$5:$G$9</c:f>
              <c:numCache>
                <c:ptCount val="5"/>
                <c:pt idx="0">
                  <c:v>211</c:v>
                </c:pt>
                <c:pt idx="1">
                  <c:v>211</c:v>
                </c:pt>
                <c:pt idx="2">
                  <c:v>221</c:v>
                </c:pt>
                <c:pt idx="3">
                  <c:v>236</c:v>
                </c:pt>
                <c:pt idx="4">
                  <c:v>236</c:v>
                </c:pt>
              </c:numCache>
            </c:numRef>
          </c:xVal>
          <c:yVal>
            <c:numRef>
              <c:f>'W &amp; B'!$H$5:$H$9</c:f>
              <c:numCache>
                <c:ptCount val="5"/>
                <c:pt idx="0">
                  <c:v>700</c:v>
                </c:pt>
                <c:pt idx="1">
                  <c:v>885</c:v>
                </c:pt>
                <c:pt idx="2">
                  <c:v>1055</c:v>
                </c:pt>
                <c:pt idx="3">
                  <c:v>1055</c:v>
                </c:pt>
                <c:pt idx="4">
                  <c:v>700</c:v>
                </c:pt>
              </c:numCache>
            </c:numRef>
          </c:yVal>
          <c:smooth val="0"/>
        </c:ser>
        <c:ser>
          <c:idx val="1"/>
          <c:order val="1"/>
          <c:tx>
            <c:v>C of 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 &amp; B'!$G$11</c:f>
              <c:numCache>
                <c:ptCount val="1"/>
                <c:pt idx="0">
                  <c:v>104.35721387827725</c:v>
                </c:pt>
              </c:numCache>
            </c:numRef>
          </c:xVal>
          <c:yVal>
            <c:numRef>
              <c:f>'W &amp; B'!$H$11</c:f>
              <c:numCache>
                <c:ptCount val="1"/>
                <c:pt idx="0">
                  <c:v>955.45</c:v>
                </c:pt>
              </c:numCache>
            </c:numRef>
          </c:yVal>
          <c:smooth val="0"/>
        </c:ser>
        <c:axId val="51940879"/>
        <c:axId val="64814728"/>
      </c:scatterChart>
      <c:valAx>
        <c:axId val="51940879"/>
        <c:scaling>
          <c:orientation val="minMax"/>
          <c:max val="13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C.G.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814728"/>
        <c:crosses val="autoZero"/>
        <c:crossBetween val="midCat"/>
        <c:dispUnits/>
        <c:majorUnit val="10"/>
        <c:minorUnit val="1"/>
      </c:valAx>
      <c:valAx>
        <c:axId val="64814728"/>
        <c:scaling>
          <c:orientation val="minMax"/>
          <c:max val="1100"/>
          <c:min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Weight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940879"/>
        <c:crossesAt val="210"/>
        <c:crossBetween val="midCat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75"/>
          <c:y val="0.44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0.50875</cdr:y>
    </cdr:from>
    <cdr:to>
      <cdr:x>0.236</cdr:x>
      <cdr:y>0.87925</cdr:y>
    </cdr:to>
    <cdr:sp>
      <cdr:nvSpPr>
        <cdr:cNvPr id="1" name="Line 1"/>
        <cdr:cNvSpPr>
          <a:spLocks/>
        </cdr:cNvSpPr>
      </cdr:nvSpPr>
      <cdr:spPr>
        <a:xfrm flipV="1">
          <a:off x="314325" y="1905000"/>
          <a:ext cx="685800" cy="1390650"/>
        </a:xfrm>
        <a:prstGeom prst="line">
          <a:avLst/>
        </a:prstGeom>
        <a:noFill/>
        <a:ln w="25400" cmpd="sng">
          <a:solidFill>
            <a:srgbClr val="3333CC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0.23725</cdr:x>
      <cdr:y>0.1115</cdr:y>
    </cdr:from>
    <cdr:to>
      <cdr:x>0.555</cdr:x>
      <cdr:y>0.51</cdr:y>
    </cdr:to>
    <cdr:sp>
      <cdr:nvSpPr>
        <cdr:cNvPr id="2" name="Line 2"/>
        <cdr:cNvSpPr>
          <a:spLocks/>
        </cdr:cNvSpPr>
      </cdr:nvSpPr>
      <cdr:spPr>
        <a:xfrm flipV="1">
          <a:off x="1009650" y="409575"/>
          <a:ext cx="1352550" cy="1495425"/>
        </a:xfrm>
        <a:prstGeom prst="line">
          <a:avLst/>
        </a:prstGeom>
        <a:noFill/>
        <a:ln w="25400" cmpd="sng">
          <a:solidFill>
            <a:srgbClr val="3333CC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0.55475</cdr:x>
      <cdr:y>0.1115</cdr:y>
    </cdr:from>
    <cdr:to>
      <cdr:x>0.7785</cdr:x>
      <cdr:y>0.1115</cdr:y>
    </cdr:to>
    <cdr:sp>
      <cdr:nvSpPr>
        <cdr:cNvPr id="3" name="Line 3"/>
        <cdr:cNvSpPr>
          <a:spLocks/>
        </cdr:cNvSpPr>
      </cdr:nvSpPr>
      <cdr:spPr>
        <a:xfrm>
          <a:off x="2352675" y="409575"/>
          <a:ext cx="952500" cy="0"/>
        </a:xfrm>
        <a:prstGeom prst="line">
          <a:avLst/>
        </a:prstGeom>
        <a:noFill/>
        <a:ln w="25400" cmpd="sng">
          <a:solidFill>
            <a:srgbClr val="3333CC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0.313</cdr:x>
      <cdr:y>0.1115</cdr:y>
    </cdr:from>
    <cdr:to>
      <cdr:x>0.77825</cdr:x>
      <cdr:y>0.8805</cdr:y>
    </cdr:to>
    <cdr:sp>
      <cdr:nvSpPr>
        <cdr:cNvPr id="4" name="Line 4"/>
        <cdr:cNvSpPr>
          <a:spLocks/>
        </cdr:cNvSpPr>
      </cdr:nvSpPr>
      <cdr:spPr>
        <a:xfrm flipV="1">
          <a:off x="1323975" y="409575"/>
          <a:ext cx="1981200" cy="2886075"/>
        </a:xfrm>
        <a:prstGeom prst="line">
          <a:avLst/>
        </a:prstGeom>
        <a:noFill/>
        <a:ln w="25400" cmpd="sng">
          <a:solidFill>
            <a:srgbClr val="3333CC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11</xdr:col>
      <xdr:colOff>600075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4457700" y="714375"/>
        <a:ext cx="42576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1" sqref="A1:L31"/>
    </sheetView>
  </sheetViews>
  <sheetFormatPr defaultColWidth="11.421875" defaultRowHeight="12.75"/>
  <cols>
    <col min="1" max="1" width="23.8515625" style="0" customWidth="1"/>
    <col min="2" max="2" width="10.7109375" style="0" customWidth="1"/>
    <col min="3" max="3" width="12.421875" style="0" customWidth="1"/>
    <col min="4" max="4" width="10.7109375" style="0" customWidth="1"/>
    <col min="5" max="16384" width="9.140625" style="0" customWidth="1"/>
  </cols>
  <sheetData>
    <row r="1" spans="1:3" ht="18">
      <c r="A1" s="7" t="s">
        <v>18</v>
      </c>
      <c r="B1" s="7"/>
      <c r="C1" s="3" t="s">
        <v>19</v>
      </c>
    </row>
    <row r="3" spans="3:4" ht="12.75">
      <c r="C3" s="1" t="s">
        <v>17</v>
      </c>
      <c r="D3" s="1" t="s">
        <v>0</v>
      </c>
    </row>
    <row r="5" spans="1:8" ht="12.75">
      <c r="A5" t="s">
        <v>11</v>
      </c>
      <c r="B5" s="12">
        <v>687.6</v>
      </c>
      <c r="C5" s="15">
        <v>104</v>
      </c>
      <c r="D5" s="8">
        <f>B5*C5</f>
        <v>71510.40000000001</v>
      </c>
      <c r="G5" s="6">
        <v>211</v>
      </c>
      <c r="H5" s="6">
        <v>700</v>
      </c>
    </row>
    <row r="6" spans="1:8" ht="12.75">
      <c r="A6" t="s">
        <v>10</v>
      </c>
      <c r="B6" s="9">
        <v>80</v>
      </c>
      <c r="C6" s="15">
        <v>94</v>
      </c>
      <c r="D6" s="10">
        <f>IF(B6="",0,PRODUCT(B6:C6))</f>
        <v>7520</v>
      </c>
      <c r="G6" s="6">
        <v>211</v>
      </c>
      <c r="H6" s="6">
        <v>885</v>
      </c>
    </row>
    <row r="7" spans="1:8" ht="12.75">
      <c r="A7" t="s">
        <v>12</v>
      </c>
      <c r="B7" s="9">
        <v>80</v>
      </c>
      <c r="C7" s="15">
        <f>C6</f>
        <v>94</v>
      </c>
      <c r="D7" s="10">
        <f>IF(B7="",0,PRODUCT(B7:C7))</f>
        <v>7520</v>
      </c>
      <c r="G7" s="6">
        <v>221</v>
      </c>
      <c r="H7" s="6">
        <v>1055</v>
      </c>
    </row>
    <row r="8" spans="1:8" ht="12.75">
      <c r="A8" t="s">
        <v>13</v>
      </c>
      <c r="B8" s="9">
        <v>0</v>
      </c>
      <c r="C8" s="15">
        <v>185</v>
      </c>
      <c r="D8" s="10">
        <f>IF(B8="",0,PRODUCT(B8:C8))</f>
        <v>0</v>
      </c>
      <c r="G8" s="6">
        <v>236</v>
      </c>
      <c r="H8" s="6">
        <v>1055</v>
      </c>
    </row>
    <row r="9" spans="1:8" ht="12.75">
      <c r="A9" t="s">
        <v>14</v>
      </c>
      <c r="B9" s="9">
        <v>0</v>
      </c>
      <c r="C9" s="15">
        <f>C8</f>
        <v>185</v>
      </c>
      <c r="D9" s="10">
        <f>IF(B9="",0,PRODUCT(B9:C9))</f>
        <v>0</v>
      </c>
      <c r="G9" s="6">
        <v>236</v>
      </c>
      <c r="H9" s="6">
        <v>700</v>
      </c>
    </row>
    <row r="10" spans="1:8" ht="12.75">
      <c r="A10" t="s">
        <v>15</v>
      </c>
      <c r="B10" s="9">
        <v>0</v>
      </c>
      <c r="C10" s="15">
        <v>241</v>
      </c>
      <c r="D10" s="10">
        <f>IF(B10="",0,PRODUCT(B10:C10))</f>
        <v>0</v>
      </c>
      <c r="G10" s="6"/>
      <c r="H10" s="6"/>
    </row>
    <row r="11" spans="1:8" ht="12.75">
      <c r="A11" t="s">
        <v>1</v>
      </c>
      <c r="B11" s="9">
        <v>150</v>
      </c>
      <c r="C11" s="15">
        <v>122</v>
      </c>
      <c r="D11" s="10">
        <f>IF(B11="",0,PRODUCT(B11:C11)*0.719)</f>
        <v>13157.699999999999</v>
      </c>
      <c r="G11" s="6">
        <f>D13/B13</f>
        <v>104.35721387827725</v>
      </c>
      <c r="H11" s="14">
        <f>B13</f>
        <v>955.45</v>
      </c>
    </row>
    <row r="12" spans="2:4" ht="12.75">
      <c r="B12" s="10"/>
      <c r="C12" s="16"/>
      <c r="D12" s="10"/>
    </row>
    <row r="13" spans="1:4" ht="12.75">
      <c r="A13" s="2" t="s">
        <v>2</v>
      </c>
      <c r="B13" s="11">
        <f>SUM(B5:B10)+(0.719*B11)</f>
        <v>955.45</v>
      </c>
      <c r="C13" s="17">
        <f>(D13/B13)</f>
        <v>104.35721387827725</v>
      </c>
      <c r="D13" s="10">
        <f>SUM(D5:D11)</f>
        <v>99708.1</v>
      </c>
    </row>
    <row r="14" spans="1:2" ht="12.75">
      <c r="A14" s="4" t="s">
        <v>3</v>
      </c>
      <c r="B14" s="8">
        <v>1089</v>
      </c>
    </row>
    <row r="16" spans="1:2" ht="15.75">
      <c r="A16" s="5" t="s">
        <v>4</v>
      </c>
      <c r="B16" s="5" t="str">
        <f>IF(B13&gt;B14,"No","Yes")</f>
        <v>Yes</v>
      </c>
    </row>
    <row r="19" spans="1:3" ht="12.75">
      <c r="A19" s="2" t="s">
        <v>5</v>
      </c>
      <c r="B19" s="13">
        <f>B14-B13</f>
        <v>133.54999999999995</v>
      </c>
      <c r="C19" t="s">
        <v>16</v>
      </c>
    </row>
    <row r="20" spans="1:3" ht="12.75">
      <c r="A20" s="2" t="s">
        <v>6</v>
      </c>
      <c r="B20" s="13">
        <f>B19/0.719</f>
        <v>185.74408901251732</v>
      </c>
      <c r="C20" t="s">
        <v>7</v>
      </c>
    </row>
    <row r="28" ht="12.75">
      <c r="A28" t="s">
        <v>8</v>
      </c>
    </row>
    <row r="31" ht="12.75">
      <c r="A31" t="s">
        <v>9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Abert</dc:creator>
  <cp:keywords/>
  <dc:description/>
  <cp:lastModifiedBy>P065623</cp:lastModifiedBy>
  <cp:lastPrinted>2003-03-31T09:55:48Z</cp:lastPrinted>
  <dcterms:created xsi:type="dcterms:W3CDTF">1997-09-13T21:44:56Z</dcterms:created>
  <dcterms:modified xsi:type="dcterms:W3CDTF">2007-09-25T21:22:14Z</dcterms:modified>
  <cp:category/>
  <cp:version/>
  <cp:contentType/>
  <cp:contentStatus/>
</cp:coreProperties>
</file>